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6920" windowHeight="1068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<sst xmlns="http://schemas.openxmlformats.org/spreadsheetml/2006/main" count="142" uniqueCount="36">
  <si>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</si>
  <si>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</si>
  <si>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</si>
  <si>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</si>
  <si>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</si>
  <si>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</si>
  <si>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</si>
  <si>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</si>
  <si>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</si>
  <si>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</si>
  <si>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</si>
  <si>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</si>
  <si>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</si>
  <si>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</si>
  <si>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</si>
  <si>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</si>
  <si>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</si>
  <si>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</si>
  <si>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</si>
  <si>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</si>
  <si>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</si>
  <si>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</si>
  <si>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</si>
  <si>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</si>
  <si>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</si>
  <si>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</si>
  <si>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Лот № 2 Варавино-Фактория территориальный округ</t>
  </si>
  <si>
    <t xml:space="preserve">КОНОНОВА И.Г.ул. </t>
  </si>
  <si>
    <t xml:space="preserve">КВАРТАЛЬНАЯ ул. </t>
  </si>
  <si>
    <t>11к1</t>
  </si>
  <si>
    <t xml:space="preserve">ЛЕНИНГРАДСКИЙ ул. </t>
  </si>
  <si>
    <t>350, коорп.1</t>
  </si>
  <si>
    <t xml:space="preserve">пр. Ленинградский </t>
  </si>
  <si>
    <t>пр. Ленинградский</t>
  </si>
  <si>
    <t xml:space="preserve">ул. Силикатчиков </t>
  </si>
  <si>
    <t xml:space="preserve">ул. Квартальная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</si>
</sst>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wrapText="1"/>
    </xf>
    <xf numFmtId="17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2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173" fontId="7" fillId="0" borderId="15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173" fontId="7" fillId="33" borderId="15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33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3" fontId="1" fillId="33" borderId="15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4" fontId="6" fillId="33" borderId="21" xfId="0" applyNumberFormat="1" applyFont="1" applyFill="1" applyBorder="1" applyAlignment="1">
      <alignment horizontal="center"/>
    </xf>
    <xf numFmtId="174" fontId="6" fillId="33" borderId="2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Q7" sqref="Q7"/>
    </sheetView>
  </sheetViews>
  <sheetFormatPr defaultColWidth="9.00390625" defaultRowHeight="12.75"/>
  <cols>
    <col min="1" max="1" width="22.375" style="7" customWidth="1"/>
    <col min="2" max="2" width="49.25390625" style="7" customWidth="1"/>
    <col min="3" max="6" width="9.75390625" style="7" customWidth="1"/>
    <col min="7" max="7" width="11.00390625" style="7" customWidth="1"/>
    <col min="8" max="17" width="12.75390625" style="7" customWidth="1"/>
    <col min="18" max="16384" width="9.125" style="7" customWidth="1"/>
  </cols>
  <sheetData>
    <row r="1" spans="2:6" ht="15.75">
      <c r="B1" s="5" t="s">
        <v>9</v>
      </c>
      <c r="C1" s="5"/>
      <c r="D1" s="5"/>
      <c r="E1" s="2"/>
      <c r="F1" s="5"/>
    </row>
    <row r="2" spans="2:6" ht="15.75">
      <c r="B2" s="4" t="s">
        <v>10</v>
      </c>
      <c r="C2" s="4"/>
      <c r="D2" s="4"/>
      <c r="E2" s="2"/>
      <c r="F2" s="4"/>
    </row>
    <row r="3" spans="2:6" ht="15.75">
      <c r="B3" s="4" t="s">
        <v>11</v>
      </c>
      <c r="C3" s="4"/>
      <c r="D3" s="4"/>
      <c r="E3" s="2"/>
      <c r="F3" s="4"/>
    </row>
    <row r="4" spans="1:6" ht="14.25" customHeight="1">
      <c r="A4" s="8"/>
      <c r="B4" s="3"/>
      <c r="C4" s="3"/>
      <c r="D4" s="3"/>
      <c r="F4" s="3"/>
    </row>
    <row r="5" spans="1:2" s="9" customFormat="1" ht="30.75" customHeight="1">
      <c r="A5" s="102" t="s">
        <v>12</v>
      </c>
      <c r="B5" s="103"/>
    </row>
    <row r="6" spans="1:2" ht="18.75" customHeight="1">
      <c r="A6" s="104" t="s">
        <v>26</v>
      </c>
      <c r="B6" s="105"/>
    </row>
    <row r="7" spans="1:16" s="10" customFormat="1" ht="124.5" customHeight="1">
      <c r="A7" s="106" t="s">
        <v>7</v>
      </c>
      <c r="B7" s="107" t="s">
        <v>8</v>
      </c>
      <c r="C7" s="58" t="s">
        <v>28</v>
      </c>
      <c r="D7" s="58" t="s">
        <v>27</v>
      </c>
      <c r="E7" s="58" t="s">
        <v>30</v>
      </c>
      <c r="F7" s="58" t="s">
        <v>30</v>
      </c>
      <c r="G7" s="112" t="s">
        <v>32</v>
      </c>
      <c r="H7" s="112" t="s">
        <v>33</v>
      </c>
      <c r="I7" s="112" t="s">
        <v>32</v>
      </c>
      <c r="J7" s="112" t="s">
        <v>32</v>
      </c>
      <c r="K7" s="112" t="s">
        <v>32</v>
      </c>
      <c r="L7" s="112" t="s">
        <v>34</v>
      </c>
      <c r="M7" s="112" t="s">
        <v>32</v>
      </c>
      <c r="N7" s="112" t="s">
        <v>33</v>
      </c>
      <c r="O7" s="112" t="s">
        <v>35</v>
      </c>
      <c r="P7" s="112" t="s">
        <v>33</v>
      </c>
    </row>
    <row r="8" spans="1:16" s="21" customFormat="1" ht="52.5" customHeight="1">
      <c r="A8" s="106"/>
      <c r="B8" s="107"/>
      <c r="C8" s="113" t="s">
        <v>29</v>
      </c>
      <c r="D8" s="114">
        <v>10</v>
      </c>
      <c r="E8" s="114">
        <v>342</v>
      </c>
      <c r="F8" s="113">
        <v>348</v>
      </c>
      <c r="G8" s="113">
        <v>336</v>
      </c>
      <c r="H8" s="113">
        <v>337</v>
      </c>
      <c r="I8" s="115">
        <v>338</v>
      </c>
      <c r="J8" s="115">
        <v>332</v>
      </c>
      <c r="K8" s="113">
        <v>350</v>
      </c>
      <c r="L8" s="115">
        <v>12</v>
      </c>
      <c r="M8" s="113">
        <v>339</v>
      </c>
      <c r="N8" s="113">
        <v>341</v>
      </c>
      <c r="O8" s="115">
        <v>7</v>
      </c>
      <c r="P8" s="113" t="s">
        <v>31</v>
      </c>
    </row>
    <row r="9" spans="1:16" ht="14.25" customHeight="1">
      <c r="A9" s="1"/>
      <c r="B9" s="1" t="s">
        <v>13</v>
      </c>
      <c r="C9" s="116">
        <v>743.6</v>
      </c>
      <c r="D9" s="116">
        <v>848.8</v>
      </c>
      <c r="E9" s="116">
        <v>373</v>
      </c>
      <c r="F9" s="116">
        <v>411.2</v>
      </c>
      <c r="G9" s="59">
        <v>439.2</v>
      </c>
      <c r="H9" s="59">
        <v>702.7</v>
      </c>
      <c r="I9" s="60">
        <v>376.3</v>
      </c>
      <c r="J9" s="59">
        <v>428.5</v>
      </c>
      <c r="K9" s="60">
        <v>402.8</v>
      </c>
      <c r="L9" s="60">
        <v>277.9</v>
      </c>
      <c r="M9" s="59">
        <v>738.7</v>
      </c>
      <c r="N9" s="60">
        <v>448.1</v>
      </c>
      <c r="O9" s="60">
        <v>751.3</v>
      </c>
      <c r="P9" s="59">
        <v>429.6</v>
      </c>
    </row>
    <row r="10" spans="1:16" ht="14.25" customHeight="1" thickBot="1">
      <c r="A10" s="1"/>
      <c r="B10" s="6" t="s">
        <v>14</v>
      </c>
      <c r="C10" s="108">
        <v>743.6</v>
      </c>
      <c r="D10" s="108">
        <v>848.8</v>
      </c>
      <c r="E10" s="109">
        <v>373</v>
      </c>
      <c r="F10" s="109">
        <v>411.2</v>
      </c>
      <c r="G10" s="110">
        <v>439.2</v>
      </c>
      <c r="H10" s="110">
        <v>702.7</v>
      </c>
      <c r="I10" s="111">
        <v>376.3</v>
      </c>
      <c r="J10" s="110">
        <v>428.5</v>
      </c>
      <c r="K10" s="111">
        <v>402.8</v>
      </c>
      <c r="L10" s="111">
        <v>277.9</v>
      </c>
      <c r="M10" s="110">
        <v>738.7</v>
      </c>
      <c r="N10" s="111">
        <v>448.1</v>
      </c>
      <c r="O10" s="111">
        <v>751.3</v>
      </c>
      <c r="P10" s="110">
        <v>429.6</v>
      </c>
    </row>
    <row r="11" spans="1:16" ht="14.25" customHeight="1" thickTop="1">
      <c r="A11" s="99" t="s">
        <v>6</v>
      </c>
      <c r="B11" s="16" t="s">
        <v>3</v>
      </c>
      <c r="C11" s="23">
        <f>C10*10%/100</f>
        <v>0.7436</v>
      </c>
      <c r="D11" s="23">
        <f>D10*10%/100</f>
        <v>0.8488</v>
      </c>
      <c r="E11" s="23">
        <f>E10*10%/100</f>
        <v>0.37300000000000005</v>
      </c>
      <c r="F11" s="23">
        <f>F10*10%/100</f>
        <v>0.41120000000000007</v>
      </c>
      <c r="G11" s="61">
        <f>G10*45%/100</f>
        <v>1.9764</v>
      </c>
      <c r="H11" s="61">
        <f>H10*45%/100</f>
        <v>3.1621500000000005</v>
      </c>
      <c r="I11" s="61">
        <f>I10*45%/100</f>
        <v>1.6933500000000001</v>
      </c>
      <c r="J11" s="61">
        <f>J10*30%/100</f>
        <v>1.2854999999999999</v>
      </c>
      <c r="K11" s="61">
        <f>K10*45%/100</f>
        <v>1.8126000000000002</v>
      </c>
      <c r="L11" s="61">
        <f>L10*45%/100</f>
        <v>1.2505499999999998</v>
      </c>
      <c r="M11" s="62">
        <f>M10*45%/100</f>
        <v>3.3241500000000004</v>
      </c>
      <c r="N11" s="61">
        <f>N10*45%/100</f>
        <v>2.0164500000000003</v>
      </c>
      <c r="O11" s="61">
        <f>O10*45%/100</f>
        <v>3.3808499999999997</v>
      </c>
      <c r="P11" s="62">
        <f>P10*10%/100</f>
        <v>0.4296000000000001</v>
      </c>
    </row>
    <row r="12" spans="1:19" ht="13.5" customHeight="1">
      <c r="A12" s="100"/>
      <c r="B12" s="13" t="s">
        <v>17</v>
      </c>
      <c r="C12" s="26">
        <f aca="true" t="shared" si="0" ref="C12:M12">1007.68*C11</f>
        <v>749.310848</v>
      </c>
      <c r="D12" s="25">
        <f t="shared" si="0"/>
        <v>855.3187839999999</v>
      </c>
      <c r="E12" s="25">
        <f t="shared" si="0"/>
        <v>375.86464</v>
      </c>
      <c r="F12" s="26">
        <f t="shared" si="0"/>
        <v>414.358016</v>
      </c>
      <c r="G12" s="63">
        <f t="shared" si="0"/>
        <v>1991.578752</v>
      </c>
      <c r="H12" s="63">
        <f t="shared" si="0"/>
        <v>3186.4353120000005</v>
      </c>
      <c r="I12" s="63">
        <f t="shared" si="0"/>
        <v>1706.354928</v>
      </c>
      <c r="J12" s="63">
        <f t="shared" si="0"/>
        <v>1295.3726399999998</v>
      </c>
      <c r="K12" s="63">
        <f t="shared" si="0"/>
        <v>1826.520768</v>
      </c>
      <c r="L12" s="63">
        <f t="shared" si="0"/>
        <v>1260.1542239999997</v>
      </c>
      <c r="M12" s="64">
        <f t="shared" si="0"/>
        <v>3349.6794720000003</v>
      </c>
      <c r="N12" s="63">
        <f>1007.68*N11</f>
        <v>2031.9363360000002</v>
      </c>
      <c r="O12" s="63">
        <f>1007.68*O11</f>
        <v>3406.8149279999993</v>
      </c>
      <c r="P12" s="64">
        <f>1007.68*P11</f>
        <v>432.8993280000001</v>
      </c>
      <c r="Q12" s="24"/>
      <c r="R12" s="24"/>
      <c r="S12" s="24"/>
    </row>
    <row r="13" spans="1:19" s="9" customFormat="1" ht="16.5" customHeight="1">
      <c r="A13" s="100"/>
      <c r="B13" s="13" t="s">
        <v>2</v>
      </c>
      <c r="C13" s="29">
        <f aca="true" t="shared" si="1" ref="C13:M13">C12/C9/12</f>
        <v>0.08397333333333333</v>
      </c>
      <c r="D13" s="28">
        <f t="shared" si="1"/>
        <v>0.08397333333333333</v>
      </c>
      <c r="E13" s="28">
        <f t="shared" si="1"/>
        <v>0.08397333333333334</v>
      </c>
      <c r="F13" s="29">
        <f t="shared" si="1"/>
        <v>0.08397333333333334</v>
      </c>
      <c r="G13" s="65">
        <f t="shared" si="1"/>
        <v>0.37788</v>
      </c>
      <c r="H13" s="65">
        <f t="shared" si="1"/>
        <v>0.37788000000000005</v>
      </c>
      <c r="I13" s="65">
        <f t="shared" si="1"/>
        <v>0.37788</v>
      </c>
      <c r="J13" s="65">
        <f t="shared" si="1"/>
        <v>0.25192</v>
      </c>
      <c r="K13" s="65">
        <f t="shared" si="1"/>
        <v>0.37788</v>
      </c>
      <c r="L13" s="65">
        <f t="shared" si="1"/>
        <v>0.37787999999999994</v>
      </c>
      <c r="M13" s="66">
        <f t="shared" si="1"/>
        <v>0.37788</v>
      </c>
      <c r="N13" s="65">
        <f>N12/N9/12</f>
        <v>0.37788</v>
      </c>
      <c r="O13" s="65">
        <f>O12/O9/12</f>
        <v>0.37787999999999994</v>
      </c>
      <c r="P13" s="66">
        <f>P12/P9/12</f>
        <v>0.08397333333333334</v>
      </c>
      <c r="Q13" s="27"/>
      <c r="R13" s="27"/>
      <c r="S13" s="27"/>
    </row>
    <row r="14" spans="1:19" ht="13.5" customHeight="1" thickBot="1">
      <c r="A14" s="101"/>
      <c r="B14" s="17" t="s">
        <v>0</v>
      </c>
      <c r="C14" s="31" t="s">
        <v>18</v>
      </c>
      <c r="D14" s="30" t="s">
        <v>18</v>
      </c>
      <c r="E14" s="30" t="s">
        <v>18</v>
      </c>
      <c r="F14" s="31" t="s">
        <v>18</v>
      </c>
      <c r="G14" s="67" t="s">
        <v>18</v>
      </c>
      <c r="H14" s="67" t="s">
        <v>18</v>
      </c>
      <c r="I14" s="67" t="s">
        <v>18</v>
      </c>
      <c r="J14" s="67" t="s">
        <v>18</v>
      </c>
      <c r="K14" s="67" t="s">
        <v>18</v>
      </c>
      <c r="L14" s="67" t="s">
        <v>18</v>
      </c>
      <c r="M14" s="68" t="s">
        <v>18</v>
      </c>
      <c r="N14" s="67" t="s">
        <v>18</v>
      </c>
      <c r="O14" s="67" t="s">
        <v>18</v>
      </c>
      <c r="P14" s="68" t="s">
        <v>18</v>
      </c>
      <c r="Q14" s="24"/>
      <c r="R14" s="24"/>
      <c r="S14" s="24"/>
    </row>
    <row r="15" spans="1:19" ht="15" customHeight="1" thickTop="1">
      <c r="A15" s="95" t="s">
        <v>21</v>
      </c>
      <c r="B15" s="20" t="s">
        <v>4</v>
      </c>
      <c r="C15" s="34">
        <f>C10*10%/10</f>
        <v>7.436</v>
      </c>
      <c r="D15" s="32">
        <f>D10*10%/10</f>
        <v>8.488</v>
      </c>
      <c r="E15" s="33">
        <f>E10*10%/10</f>
        <v>3.7300000000000004</v>
      </c>
      <c r="F15" s="34">
        <f>F10*10%/10</f>
        <v>4.112</v>
      </c>
      <c r="G15" s="69">
        <f aca="true" t="shared" si="2" ref="G15:M15">G10*10%/10</f>
        <v>4.392</v>
      </c>
      <c r="H15" s="69">
        <f t="shared" si="2"/>
        <v>7.027000000000001</v>
      </c>
      <c r="I15" s="69">
        <f t="shared" si="2"/>
        <v>3.7630000000000003</v>
      </c>
      <c r="J15" s="69">
        <f t="shared" si="2"/>
        <v>4.285</v>
      </c>
      <c r="K15" s="69">
        <f t="shared" si="2"/>
        <v>4.0280000000000005</v>
      </c>
      <c r="L15" s="69">
        <f t="shared" si="2"/>
        <v>2.779</v>
      </c>
      <c r="M15" s="70">
        <f t="shared" si="2"/>
        <v>7.3870000000000005</v>
      </c>
      <c r="N15" s="69">
        <f>N10*10%/10</f>
        <v>4.481</v>
      </c>
      <c r="O15" s="69">
        <f>O10*10%/10</f>
        <v>7.513</v>
      </c>
      <c r="P15" s="70">
        <f>P10*10%/10</f>
        <v>4.296000000000001</v>
      </c>
      <c r="Q15" s="24"/>
      <c r="R15" s="24"/>
      <c r="S15" s="24"/>
    </row>
    <row r="16" spans="1:19" ht="12.75">
      <c r="A16" s="96"/>
      <c r="B16" s="15" t="s">
        <v>17</v>
      </c>
      <c r="C16" s="37">
        <f aca="true" t="shared" si="3" ref="C16:M16">2281.73*C15</f>
        <v>16966.94428</v>
      </c>
      <c r="D16" s="35">
        <f t="shared" si="3"/>
        <v>19367.324239999998</v>
      </c>
      <c r="E16" s="36">
        <f t="shared" si="3"/>
        <v>8510.852900000002</v>
      </c>
      <c r="F16" s="37">
        <f t="shared" si="3"/>
        <v>9382.47376</v>
      </c>
      <c r="G16" s="71">
        <f t="shared" si="3"/>
        <v>10021.358160000002</v>
      </c>
      <c r="H16" s="71">
        <f t="shared" si="3"/>
        <v>16033.716710000002</v>
      </c>
      <c r="I16" s="72">
        <f t="shared" si="3"/>
        <v>8586.149990000002</v>
      </c>
      <c r="J16" s="71">
        <f t="shared" si="3"/>
        <v>9777.21305</v>
      </c>
      <c r="K16" s="72">
        <f t="shared" si="3"/>
        <v>9190.80844</v>
      </c>
      <c r="L16" s="72">
        <f t="shared" si="3"/>
        <v>6340.92767</v>
      </c>
      <c r="M16" s="73">
        <f t="shared" si="3"/>
        <v>16855.13951</v>
      </c>
      <c r="N16" s="72">
        <f>2281.73*N15</f>
        <v>10224.43213</v>
      </c>
      <c r="O16" s="72">
        <f>2281.73*O15</f>
        <v>17142.63749</v>
      </c>
      <c r="P16" s="73">
        <f>2281.73*P15</f>
        <v>9802.312080000003</v>
      </c>
      <c r="Q16" s="24"/>
      <c r="R16" s="24"/>
      <c r="S16" s="24"/>
    </row>
    <row r="17" spans="1:19" ht="12.75" customHeight="1">
      <c r="A17" s="96"/>
      <c r="B17" s="15" t="s">
        <v>2</v>
      </c>
      <c r="C17" s="37">
        <f>C16/C9/12</f>
        <v>1.9014416666666667</v>
      </c>
      <c r="D17" s="35">
        <f aca="true" t="shared" si="4" ref="D17:M17">D16/D9/12</f>
        <v>1.9014416666666667</v>
      </c>
      <c r="E17" s="36">
        <f t="shared" si="4"/>
        <v>1.901441666666667</v>
      </c>
      <c r="F17" s="37">
        <f t="shared" si="4"/>
        <v>1.901441666666667</v>
      </c>
      <c r="G17" s="71">
        <f t="shared" si="4"/>
        <v>1.901441666666667</v>
      </c>
      <c r="H17" s="71">
        <f t="shared" si="4"/>
        <v>1.901441666666667</v>
      </c>
      <c r="I17" s="72">
        <f t="shared" si="4"/>
        <v>1.901441666666667</v>
      </c>
      <c r="J17" s="71">
        <f t="shared" si="4"/>
        <v>1.9014416666666667</v>
      </c>
      <c r="K17" s="72">
        <f t="shared" si="4"/>
        <v>1.9014416666666667</v>
      </c>
      <c r="L17" s="72">
        <f t="shared" si="4"/>
        <v>1.901441666666667</v>
      </c>
      <c r="M17" s="73">
        <f t="shared" si="4"/>
        <v>1.9014416666666667</v>
      </c>
      <c r="N17" s="72">
        <f>N16/N9/12</f>
        <v>1.9014416666666663</v>
      </c>
      <c r="O17" s="72">
        <f>O16/O9/12</f>
        <v>1.901441666666667</v>
      </c>
      <c r="P17" s="73">
        <f>P16/P9/12</f>
        <v>1.9014416666666671</v>
      </c>
      <c r="Q17" s="24"/>
      <c r="R17" s="24"/>
      <c r="S17" s="24"/>
    </row>
    <row r="18" spans="1:19" ht="15.75" customHeight="1" thickBot="1">
      <c r="A18" s="97"/>
      <c r="B18" s="17" t="s">
        <v>0</v>
      </c>
      <c r="C18" s="31" t="s">
        <v>18</v>
      </c>
      <c r="D18" s="30" t="s">
        <v>18</v>
      </c>
      <c r="E18" s="30" t="s">
        <v>18</v>
      </c>
      <c r="F18" s="31" t="s">
        <v>18</v>
      </c>
      <c r="G18" s="67" t="s">
        <v>18</v>
      </c>
      <c r="H18" s="67" t="s">
        <v>18</v>
      </c>
      <c r="I18" s="67" t="s">
        <v>18</v>
      </c>
      <c r="J18" s="67" t="s">
        <v>18</v>
      </c>
      <c r="K18" s="67" t="s">
        <v>18</v>
      </c>
      <c r="L18" s="67" t="s">
        <v>18</v>
      </c>
      <c r="M18" s="68" t="s">
        <v>18</v>
      </c>
      <c r="N18" s="67" t="s">
        <v>18</v>
      </c>
      <c r="O18" s="67" t="s">
        <v>18</v>
      </c>
      <c r="P18" s="68" t="s">
        <v>18</v>
      </c>
      <c r="Q18" s="24"/>
      <c r="R18" s="24"/>
      <c r="S18" s="24"/>
    </row>
    <row r="19" spans="1:19" ht="13.5" customHeight="1" thickTop="1">
      <c r="A19" s="95" t="s">
        <v>22</v>
      </c>
      <c r="B19" s="18" t="s">
        <v>15</v>
      </c>
      <c r="C19" s="39">
        <v>690.6</v>
      </c>
      <c r="D19" s="38">
        <v>580</v>
      </c>
      <c r="E19" s="38">
        <v>248.2</v>
      </c>
      <c r="F19" s="39">
        <v>432</v>
      </c>
      <c r="G19" s="74">
        <v>333</v>
      </c>
      <c r="H19" s="74">
        <v>598.5</v>
      </c>
      <c r="I19" s="75">
        <v>432</v>
      </c>
      <c r="J19" s="74">
        <v>438</v>
      </c>
      <c r="K19" s="75">
        <v>432</v>
      </c>
      <c r="L19" s="75">
        <v>252.1</v>
      </c>
      <c r="M19" s="76">
        <v>322.8</v>
      </c>
      <c r="N19" s="75">
        <v>479.3</v>
      </c>
      <c r="O19" s="75">
        <v>412</v>
      </c>
      <c r="P19" s="76">
        <v>432</v>
      </c>
      <c r="Q19" s="24"/>
      <c r="R19" s="24"/>
      <c r="S19" s="24"/>
    </row>
    <row r="20" spans="1:19" ht="15" customHeight="1">
      <c r="A20" s="96"/>
      <c r="B20" s="14" t="s">
        <v>4</v>
      </c>
      <c r="C20" s="39">
        <f>C19*0.1</f>
        <v>69.06</v>
      </c>
      <c r="D20" s="38">
        <f>D19*0.12</f>
        <v>69.6</v>
      </c>
      <c r="E20" s="38">
        <f>E19*0.14</f>
        <v>34.748000000000005</v>
      </c>
      <c r="F20" s="38">
        <f>F19*0.1</f>
        <v>43.2</v>
      </c>
      <c r="G20" s="72">
        <f>G19*0.11</f>
        <v>36.63</v>
      </c>
      <c r="H20" s="72">
        <f>H19*0.1</f>
        <v>59.85</v>
      </c>
      <c r="I20" s="72">
        <f>I19*0.08</f>
        <v>34.56</v>
      </c>
      <c r="J20" s="72">
        <f>J19*0.08</f>
        <v>35.04</v>
      </c>
      <c r="K20" s="72">
        <f>K19*0.08</f>
        <v>34.56</v>
      </c>
      <c r="L20" s="72">
        <f>L19*0.1</f>
        <v>25.21</v>
      </c>
      <c r="M20" s="77">
        <f>M19*0.16</f>
        <v>51.648</v>
      </c>
      <c r="N20" s="72">
        <f>N19*0.08</f>
        <v>38.344</v>
      </c>
      <c r="O20" s="72">
        <f>O19*0.15</f>
        <v>61.8</v>
      </c>
      <c r="P20" s="77">
        <f>P19*0.1</f>
        <v>43.2</v>
      </c>
      <c r="Q20" s="24"/>
      <c r="R20" s="24"/>
      <c r="S20" s="24"/>
    </row>
    <row r="21" spans="1:19" ht="12.75">
      <c r="A21" s="96"/>
      <c r="B21" s="15" t="s">
        <v>17</v>
      </c>
      <c r="C21" s="41">
        <f aca="true" t="shared" si="5" ref="C21:M21">445.14*C20</f>
        <v>30741.3684</v>
      </c>
      <c r="D21" s="40">
        <f t="shared" si="5"/>
        <v>30981.743999999995</v>
      </c>
      <c r="E21" s="36">
        <f t="shared" si="5"/>
        <v>15467.724720000002</v>
      </c>
      <c r="F21" s="41">
        <f t="shared" si="5"/>
        <v>19230.048</v>
      </c>
      <c r="G21" s="78">
        <f t="shared" si="5"/>
        <v>16305.478200000001</v>
      </c>
      <c r="H21" s="78">
        <f t="shared" si="5"/>
        <v>26641.629</v>
      </c>
      <c r="I21" s="72">
        <f t="shared" si="5"/>
        <v>15384.038400000001</v>
      </c>
      <c r="J21" s="78">
        <f t="shared" si="5"/>
        <v>15597.7056</v>
      </c>
      <c r="K21" s="72">
        <f t="shared" si="5"/>
        <v>15384.038400000001</v>
      </c>
      <c r="L21" s="72">
        <f t="shared" si="5"/>
        <v>11221.9794</v>
      </c>
      <c r="M21" s="79">
        <f t="shared" si="5"/>
        <v>22990.59072</v>
      </c>
      <c r="N21" s="72">
        <f>445.14*N20</f>
        <v>17068.44816</v>
      </c>
      <c r="O21" s="72">
        <f>445.14*O20</f>
        <v>27509.652</v>
      </c>
      <c r="P21" s="79">
        <f>445.14*P20</f>
        <v>19230.048</v>
      </c>
      <c r="Q21" s="24"/>
      <c r="R21" s="24"/>
      <c r="S21" s="24"/>
    </row>
    <row r="22" spans="1:19" ht="13.5" customHeight="1">
      <c r="A22" s="96"/>
      <c r="B22" s="15" t="s">
        <v>2</v>
      </c>
      <c r="C22" s="37">
        <f>C21/C9/12</f>
        <v>3.445105836471221</v>
      </c>
      <c r="D22" s="35">
        <f aca="true" t="shared" si="6" ref="D22:M22">D21/D9/12</f>
        <v>3.041720075400565</v>
      </c>
      <c r="E22" s="36">
        <f t="shared" si="6"/>
        <v>3.455702573726542</v>
      </c>
      <c r="F22" s="37">
        <f t="shared" si="6"/>
        <v>3.8971400778210117</v>
      </c>
      <c r="G22" s="71">
        <f t="shared" si="6"/>
        <v>3.09378381147541</v>
      </c>
      <c r="H22" s="71">
        <f t="shared" si="6"/>
        <v>3.1594361036003984</v>
      </c>
      <c r="I22" s="72">
        <f t="shared" si="6"/>
        <v>3.4068647355833117</v>
      </c>
      <c r="J22" s="71">
        <f t="shared" si="6"/>
        <v>3.03339276546091</v>
      </c>
      <c r="K22" s="72">
        <f t="shared" si="6"/>
        <v>3.182728897715988</v>
      </c>
      <c r="L22" s="72">
        <f t="shared" si="6"/>
        <v>3.36511317020511</v>
      </c>
      <c r="M22" s="73">
        <f t="shared" si="6"/>
        <v>2.5935867875998375</v>
      </c>
      <c r="N22" s="72">
        <f>N21/N9/12</f>
        <v>3.17422602097746</v>
      </c>
      <c r="O22" s="72">
        <f>O21/O9/12</f>
        <v>3.0513390123785435</v>
      </c>
      <c r="P22" s="73">
        <f>P21/P9/12</f>
        <v>3.73022346368715</v>
      </c>
      <c r="Q22" s="24"/>
      <c r="R22" s="24"/>
      <c r="S22" s="24"/>
    </row>
    <row r="23" spans="1:19" ht="16.5" customHeight="1" thickBot="1">
      <c r="A23" s="97"/>
      <c r="B23" s="17" t="s">
        <v>0</v>
      </c>
      <c r="C23" s="31" t="s">
        <v>19</v>
      </c>
      <c r="D23" s="30" t="s">
        <v>19</v>
      </c>
      <c r="E23" s="30" t="s">
        <v>19</v>
      </c>
      <c r="F23" s="31" t="s">
        <v>19</v>
      </c>
      <c r="G23" s="67" t="s">
        <v>18</v>
      </c>
      <c r="H23" s="67" t="s">
        <v>18</v>
      </c>
      <c r="I23" s="67" t="s">
        <v>18</v>
      </c>
      <c r="J23" s="67" t="s">
        <v>18</v>
      </c>
      <c r="K23" s="67" t="s">
        <v>18</v>
      </c>
      <c r="L23" s="67" t="s">
        <v>18</v>
      </c>
      <c r="M23" s="67" t="s">
        <v>18</v>
      </c>
      <c r="N23" s="67" t="s">
        <v>18</v>
      </c>
      <c r="O23" s="67" t="s">
        <v>18</v>
      </c>
      <c r="P23" s="67" t="s">
        <v>18</v>
      </c>
      <c r="Q23" s="24"/>
      <c r="R23" s="24"/>
      <c r="S23" s="24"/>
    </row>
    <row r="24" spans="1:19" ht="17.25" customHeight="1" thickTop="1">
      <c r="A24" s="99" t="s">
        <v>23</v>
      </c>
      <c r="B24" s="16" t="s">
        <v>4</v>
      </c>
      <c r="C24" s="44">
        <f>C10*0.1%</f>
        <v>0.7436</v>
      </c>
      <c r="D24" s="42">
        <f>D10*0.25%</f>
        <v>2.122</v>
      </c>
      <c r="E24" s="43">
        <f>E10*0.25%</f>
        <v>0.9325</v>
      </c>
      <c r="F24" s="44">
        <f>F10*0.1%</f>
        <v>0.4112</v>
      </c>
      <c r="G24" s="80">
        <f aca="true" t="shared" si="7" ref="G24:L24">G10*0.25%</f>
        <v>1.098</v>
      </c>
      <c r="H24" s="80">
        <f t="shared" si="7"/>
        <v>1.7567500000000003</v>
      </c>
      <c r="I24" s="80">
        <f t="shared" si="7"/>
        <v>0.9407500000000001</v>
      </c>
      <c r="J24" s="80">
        <f t="shared" si="7"/>
        <v>1.07125</v>
      </c>
      <c r="K24" s="80">
        <f t="shared" si="7"/>
        <v>1.0070000000000001</v>
      </c>
      <c r="L24" s="80">
        <f t="shared" si="7"/>
        <v>0.69475</v>
      </c>
      <c r="M24" s="81">
        <f>M10*0.1%</f>
        <v>0.7387</v>
      </c>
      <c r="N24" s="80">
        <f>N10*0.25%</f>
        <v>1.1202500000000002</v>
      </c>
      <c r="O24" s="80">
        <f>O10*0.25%</f>
        <v>1.87825</v>
      </c>
      <c r="P24" s="81">
        <f>P10*0.1%</f>
        <v>0.42960000000000004</v>
      </c>
      <c r="Q24" s="24"/>
      <c r="R24" s="24"/>
      <c r="S24" s="24"/>
    </row>
    <row r="25" spans="1:19" ht="12.75">
      <c r="A25" s="100"/>
      <c r="B25" s="13" t="s">
        <v>17</v>
      </c>
      <c r="C25" s="47">
        <f aca="true" t="shared" si="8" ref="C25:M25">71.18*C24</f>
        <v>52.92944800000001</v>
      </c>
      <c r="D25" s="45">
        <f t="shared" si="8"/>
        <v>151.04396</v>
      </c>
      <c r="E25" s="46">
        <f t="shared" si="8"/>
        <v>66.37535000000001</v>
      </c>
      <c r="F25" s="47">
        <f t="shared" si="8"/>
        <v>29.269216000000004</v>
      </c>
      <c r="G25" s="82">
        <f t="shared" si="8"/>
        <v>78.15564000000002</v>
      </c>
      <c r="H25" s="82">
        <f t="shared" si="8"/>
        <v>125.04546500000004</v>
      </c>
      <c r="I25" s="82">
        <f t="shared" si="8"/>
        <v>66.96258500000002</v>
      </c>
      <c r="J25" s="82">
        <f t="shared" si="8"/>
        <v>76.25157500000002</v>
      </c>
      <c r="K25" s="82">
        <f t="shared" si="8"/>
        <v>71.67826000000001</v>
      </c>
      <c r="L25" s="82">
        <f t="shared" si="8"/>
        <v>49.452305</v>
      </c>
      <c r="M25" s="83">
        <f t="shared" si="8"/>
        <v>52.58066600000001</v>
      </c>
      <c r="N25" s="82">
        <f>71.18*N24</f>
        <v>79.73939500000002</v>
      </c>
      <c r="O25" s="82">
        <f>71.18*O24</f>
        <v>133.693835</v>
      </c>
      <c r="P25" s="83">
        <f>71.18*P24</f>
        <v>30.578928000000005</v>
      </c>
      <c r="Q25" s="24"/>
      <c r="R25" s="24"/>
      <c r="S25" s="24"/>
    </row>
    <row r="26" spans="1:19" ht="16.5" customHeight="1">
      <c r="A26" s="100"/>
      <c r="B26" s="13" t="s">
        <v>2</v>
      </c>
      <c r="C26" s="47">
        <f>C25/C9/12</f>
        <v>0.0059316666666666676</v>
      </c>
      <c r="D26" s="45">
        <f aca="true" t="shared" si="9" ref="D26:M26">D25/D9/12</f>
        <v>0.014829166666666666</v>
      </c>
      <c r="E26" s="46">
        <f t="shared" si="9"/>
        <v>0.01482916666666667</v>
      </c>
      <c r="F26" s="47">
        <f t="shared" si="9"/>
        <v>0.0059316666666666676</v>
      </c>
      <c r="G26" s="82">
        <f t="shared" si="9"/>
        <v>0.014829166666666671</v>
      </c>
      <c r="H26" s="82">
        <f t="shared" si="9"/>
        <v>0.014829166666666671</v>
      </c>
      <c r="I26" s="82">
        <f t="shared" si="9"/>
        <v>0.014829166666666671</v>
      </c>
      <c r="J26" s="82">
        <f t="shared" si="9"/>
        <v>0.014829166666666671</v>
      </c>
      <c r="K26" s="82">
        <f t="shared" si="9"/>
        <v>0.01482916666666667</v>
      </c>
      <c r="L26" s="82">
        <f t="shared" si="9"/>
        <v>0.01482916666666667</v>
      </c>
      <c r="M26" s="83">
        <f t="shared" si="9"/>
        <v>0.0059316666666666676</v>
      </c>
      <c r="N26" s="82">
        <f>N25/N9/12</f>
        <v>0.01482916666666667</v>
      </c>
      <c r="O26" s="82">
        <f>O25/O9/12</f>
        <v>0.01482916666666667</v>
      </c>
      <c r="P26" s="83">
        <f>P25/P9/12</f>
        <v>0.0059316666666666676</v>
      </c>
      <c r="Q26" s="24"/>
      <c r="R26" s="24"/>
      <c r="S26" s="24"/>
    </row>
    <row r="27" spans="1:19" ht="17.25" customHeight="1" thickBot="1">
      <c r="A27" s="101"/>
      <c r="B27" s="17" t="s">
        <v>0</v>
      </c>
      <c r="C27" s="31" t="s">
        <v>18</v>
      </c>
      <c r="D27" s="30" t="s">
        <v>18</v>
      </c>
      <c r="E27" s="30" t="s">
        <v>18</v>
      </c>
      <c r="F27" s="31" t="s">
        <v>18</v>
      </c>
      <c r="G27" s="67" t="s">
        <v>18</v>
      </c>
      <c r="H27" s="67" t="s">
        <v>18</v>
      </c>
      <c r="I27" s="67" t="s">
        <v>18</v>
      </c>
      <c r="J27" s="67" t="s">
        <v>18</v>
      </c>
      <c r="K27" s="67" t="s">
        <v>18</v>
      </c>
      <c r="L27" s="67" t="s">
        <v>18</v>
      </c>
      <c r="M27" s="68" t="s">
        <v>18</v>
      </c>
      <c r="N27" s="67" t="s">
        <v>18</v>
      </c>
      <c r="O27" s="67" t="s">
        <v>18</v>
      </c>
      <c r="P27" s="68" t="s">
        <v>18</v>
      </c>
      <c r="Q27" s="24"/>
      <c r="R27" s="24"/>
      <c r="S27" s="24"/>
    </row>
    <row r="28" spans="1:19" ht="18" customHeight="1" thickTop="1">
      <c r="A28" s="99" t="s">
        <v>24</v>
      </c>
      <c r="B28" s="16" t="s">
        <v>5</v>
      </c>
      <c r="C28" s="44">
        <f>C10*0.1%</f>
        <v>0.7436</v>
      </c>
      <c r="D28" s="42">
        <f>D10*0.48%</f>
        <v>4.07424</v>
      </c>
      <c r="E28" s="43">
        <f>E9*0.48%</f>
        <v>1.7903999999999998</v>
      </c>
      <c r="F28" s="44">
        <f>F10*0.1%</f>
        <v>0.4112</v>
      </c>
      <c r="G28" s="80">
        <f>G10*0.48%</f>
        <v>2.10816</v>
      </c>
      <c r="H28" s="80">
        <f>H10*0.48%</f>
        <v>3.37296</v>
      </c>
      <c r="I28" s="80">
        <f>I9*0.48%</f>
        <v>1.8062399999999998</v>
      </c>
      <c r="J28" s="80">
        <f>J10*0.48%</f>
        <v>2.0568</v>
      </c>
      <c r="K28" s="80">
        <f>K9*0.48%</f>
        <v>1.9334399999999998</v>
      </c>
      <c r="L28" s="80">
        <f>L9*0.48%</f>
        <v>1.3339199999999998</v>
      </c>
      <c r="M28" s="81">
        <f>M10*0.1%</f>
        <v>0.7387</v>
      </c>
      <c r="N28" s="80">
        <f>N9*0.48%</f>
        <v>2.15088</v>
      </c>
      <c r="O28" s="80">
        <f>O9*0.48%</f>
        <v>3.6062399999999997</v>
      </c>
      <c r="P28" s="81">
        <f>P10*0.1%</f>
        <v>0.42960000000000004</v>
      </c>
      <c r="Q28" s="24"/>
      <c r="R28" s="24"/>
      <c r="S28" s="24"/>
    </row>
    <row r="29" spans="1:19" ht="12.75">
      <c r="A29" s="100"/>
      <c r="B29" s="13" t="s">
        <v>17</v>
      </c>
      <c r="C29" s="47">
        <f aca="true" t="shared" si="10" ref="C29:M29">45.32*C28</f>
        <v>33.699952</v>
      </c>
      <c r="D29" s="45">
        <f t="shared" si="10"/>
        <v>184.64455679999998</v>
      </c>
      <c r="E29" s="46">
        <f t="shared" si="10"/>
        <v>81.14092799999999</v>
      </c>
      <c r="F29" s="47">
        <f t="shared" si="10"/>
        <v>18.635584</v>
      </c>
      <c r="G29" s="82">
        <f t="shared" si="10"/>
        <v>95.5418112</v>
      </c>
      <c r="H29" s="82">
        <f t="shared" si="10"/>
        <v>152.8625472</v>
      </c>
      <c r="I29" s="82">
        <f t="shared" si="10"/>
        <v>81.8587968</v>
      </c>
      <c r="J29" s="82">
        <f t="shared" si="10"/>
        <v>93.214176</v>
      </c>
      <c r="K29" s="82">
        <f t="shared" si="10"/>
        <v>87.62350079999999</v>
      </c>
      <c r="L29" s="82">
        <f t="shared" si="10"/>
        <v>60.45325439999999</v>
      </c>
      <c r="M29" s="83">
        <f t="shared" si="10"/>
        <v>33.477884</v>
      </c>
      <c r="N29" s="82">
        <f>45.32*N28</f>
        <v>97.47788159999999</v>
      </c>
      <c r="O29" s="82">
        <f>45.32*O28</f>
        <v>163.4347968</v>
      </c>
      <c r="P29" s="83">
        <f>45.32*P28</f>
        <v>19.469472000000003</v>
      </c>
      <c r="Q29" s="24"/>
      <c r="R29" s="24"/>
      <c r="S29" s="24"/>
    </row>
    <row r="30" spans="1:19" ht="15" customHeight="1">
      <c r="A30" s="100"/>
      <c r="B30" s="13" t="s">
        <v>2</v>
      </c>
      <c r="C30" s="47">
        <f>C29/C9/12</f>
        <v>0.0037766666666666673</v>
      </c>
      <c r="D30" s="45">
        <f aca="true" t="shared" si="11" ref="D30:M30">D29/D9/12</f>
        <v>0.018128</v>
      </c>
      <c r="E30" s="46">
        <f t="shared" si="11"/>
        <v>0.018128</v>
      </c>
      <c r="F30" s="47">
        <f t="shared" si="11"/>
        <v>0.0037766666666666673</v>
      </c>
      <c r="G30" s="82">
        <f t="shared" si="11"/>
        <v>0.018128000000000002</v>
      </c>
      <c r="H30" s="82">
        <f t="shared" si="11"/>
        <v>0.018128</v>
      </c>
      <c r="I30" s="82">
        <f t="shared" si="11"/>
        <v>0.018128</v>
      </c>
      <c r="J30" s="82">
        <f t="shared" si="11"/>
        <v>0.018128</v>
      </c>
      <c r="K30" s="82">
        <f t="shared" si="11"/>
        <v>0.018127999999999995</v>
      </c>
      <c r="L30" s="82">
        <f t="shared" si="11"/>
        <v>0.018128</v>
      </c>
      <c r="M30" s="83">
        <f t="shared" si="11"/>
        <v>0.0037766666666666665</v>
      </c>
      <c r="N30" s="82">
        <f>N29/N9/12</f>
        <v>0.018127999999999995</v>
      </c>
      <c r="O30" s="82">
        <f>O29/O9/12</f>
        <v>0.018128000000000002</v>
      </c>
      <c r="P30" s="83">
        <f>P29/P9/12</f>
        <v>0.0037766666666666673</v>
      </c>
      <c r="Q30" s="24"/>
      <c r="R30" s="24"/>
      <c r="S30" s="24"/>
    </row>
    <row r="31" spans="1:19" ht="17.25" customHeight="1" thickBot="1">
      <c r="A31" s="101"/>
      <c r="B31" s="17" t="s">
        <v>0</v>
      </c>
      <c r="C31" s="31" t="s">
        <v>18</v>
      </c>
      <c r="D31" s="30" t="s">
        <v>18</v>
      </c>
      <c r="E31" s="30" t="s">
        <v>18</v>
      </c>
      <c r="F31" s="31" t="s">
        <v>18</v>
      </c>
      <c r="G31" s="67" t="s">
        <v>18</v>
      </c>
      <c r="H31" s="67" t="s">
        <v>18</v>
      </c>
      <c r="I31" s="67" t="s">
        <v>18</v>
      </c>
      <c r="J31" s="67" t="s">
        <v>18</v>
      </c>
      <c r="K31" s="67" t="s">
        <v>18</v>
      </c>
      <c r="L31" s="67" t="s">
        <v>18</v>
      </c>
      <c r="M31" s="68" t="s">
        <v>18</v>
      </c>
      <c r="N31" s="67" t="s">
        <v>18</v>
      </c>
      <c r="O31" s="67" t="s">
        <v>18</v>
      </c>
      <c r="P31" s="68" t="s">
        <v>18</v>
      </c>
      <c r="Q31" s="24"/>
      <c r="R31" s="24"/>
      <c r="S31" s="24"/>
    </row>
    <row r="32" spans="1:19" ht="15.75" customHeight="1" thickTop="1">
      <c r="A32" s="95" t="s">
        <v>25</v>
      </c>
      <c r="B32" s="19" t="s">
        <v>20</v>
      </c>
      <c r="C32" s="49">
        <v>0</v>
      </c>
      <c r="D32" s="48">
        <v>0</v>
      </c>
      <c r="E32" s="43">
        <v>0</v>
      </c>
      <c r="F32" s="49">
        <v>0</v>
      </c>
      <c r="G32" s="84">
        <v>0</v>
      </c>
      <c r="H32" s="84">
        <v>0</v>
      </c>
      <c r="I32" s="80">
        <v>0</v>
      </c>
      <c r="J32" s="84">
        <v>0</v>
      </c>
      <c r="K32" s="80">
        <v>0</v>
      </c>
      <c r="L32" s="80">
        <v>0</v>
      </c>
      <c r="M32" s="85">
        <v>24</v>
      </c>
      <c r="N32" s="80">
        <v>18</v>
      </c>
      <c r="O32" s="80">
        <v>0</v>
      </c>
      <c r="P32" s="85">
        <v>0</v>
      </c>
      <c r="Q32" s="24"/>
      <c r="R32" s="24"/>
      <c r="S32" s="24"/>
    </row>
    <row r="33" spans="1:19" ht="12.75" customHeight="1">
      <c r="A33" s="96"/>
      <c r="B33" s="12" t="s">
        <v>4</v>
      </c>
      <c r="C33" s="51">
        <f>C32*0.07</f>
        <v>0</v>
      </c>
      <c r="D33" s="50">
        <f>D32*15%</f>
        <v>0</v>
      </c>
      <c r="E33" s="50">
        <f>E32*0.08</f>
        <v>0</v>
      </c>
      <c r="F33" s="51">
        <f>F32*0.05</f>
        <v>0</v>
      </c>
      <c r="G33" s="86">
        <v>0</v>
      </c>
      <c r="H33" s="86">
        <v>0</v>
      </c>
      <c r="I33" s="82">
        <v>0</v>
      </c>
      <c r="J33" s="86">
        <f>J32*10%</f>
        <v>0</v>
      </c>
      <c r="K33" s="86">
        <f>K32*0.15</f>
        <v>0</v>
      </c>
      <c r="L33" s="86">
        <f>L32*0.15</f>
        <v>0</v>
      </c>
      <c r="M33" s="87">
        <f>M32*0.13</f>
        <v>3.12</v>
      </c>
      <c r="N33" s="86">
        <f>N32*0.08</f>
        <v>1.44</v>
      </c>
      <c r="O33" s="86">
        <f>O32*0.15</f>
        <v>0</v>
      </c>
      <c r="P33" s="87">
        <f>P32*0.1</f>
        <v>0</v>
      </c>
      <c r="Q33" s="24"/>
      <c r="R33" s="24"/>
      <c r="S33" s="24"/>
    </row>
    <row r="34" spans="1:19" ht="12.75" customHeight="1">
      <c r="A34" s="96"/>
      <c r="B34" s="11" t="s">
        <v>1</v>
      </c>
      <c r="C34" s="53">
        <f>C33*1209.48</f>
        <v>0</v>
      </c>
      <c r="D34" s="52">
        <f>D33*1209.48</f>
        <v>0</v>
      </c>
      <c r="E34" s="52">
        <f>E33*1209.48</f>
        <v>0</v>
      </c>
      <c r="F34" s="53">
        <f>F33*1209.48</f>
        <v>0</v>
      </c>
      <c r="G34" s="88">
        <v>0</v>
      </c>
      <c r="H34" s="88">
        <v>0</v>
      </c>
      <c r="I34" s="82">
        <v>0</v>
      </c>
      <c r="J34" s="88">
        <f aca="true" t="shared" si="12" ref="J34:P34">J33*1209.48</f>
        <v>0</v>
      </c>
      <c r="K34" s="88">
        <f t="shared" si="12"/>
        <v>0</v>
      </c>
      <c r="L34" s="88">
        <f t="shared" si="12"/>
        <v>0</v>
      </c>
      <c r="M34" s="89">
        <f t="shared" si="12"/>
        <v>3773.5776</v>
      </c>
      <c r="N34" s="88">
        <f t="shared" si="12"/>
        <v>1741.6512</v>
      </c>
      <c r="O34" s="88">
        <f t="shared" si="12"/>
        <v>0</v>
      </c>
      <c r="P34" s="89">
        <f t="shared" si="12"/>
        <v>0</v>
      </c>
      <c r="Q34" s="24"/>
      <c r="R34" s="24"/>
      <c r="S34" s="24"/>
    </row>
    <row r="35" spans="1:19" ht="18.75" customHeight="1">
      <c r="A35" s="96"/>
      <c r="B35" s="11" t="s">
        <v>2</v>
      </c>
      <c r="C35" s="55">
        <f>C34/C9</f>
        <v>0</v>
      </c>
      <c r="D35" s="54">
        <f>D34/D9</f>
        <v>0</v>
      </c>
      <c r="E35" s="54">
        <f>E34/E9</f>
        <v>0</v>
      </c>
      <c r="F35" s="55">
        <f>F34/F9</f>
        <v>0</v>
      </c>
      <c r="G35" s="90">
        <v>0</v>
      </c>
      <c r="H35" s="90">
        <v>0</v>
      </c>
      <c r="I35" s="82">
        <v>0</v>
      </c>
      <c r="J35" s="90">
        <f aca="true" t="shared" si="13" ref="J35:P35">J34/J9</f>
        <v>0</v>
      </c>
      <c r="K35" s="90">
        <f t="shared" si="13"/>
        <v>0</v>
      </c>
      <c r="L35" s="90">
        <f t="shared" si="13"/>
        <v>0</v>
      </c>
      <c r="M35" s="91">
        <f t="shared" si="13"/>
        <v>5.1084034113984025</v>
      </c>
      <c r="N35" s="90">
        <f t="shared" si="13"/>
        <v>3.8867467083240346</v>
      </c>
      <c r="O35" s="90">
        <f t="shared" si="13"/>
        <v>0</v>
      </c>
      <c r="P35" s="91">
        <f t="shared" si="13"/>
        <v>0</v>
      </c>
      <c r="Q35" s="24"/>
      <c r="R35" s="24"/>
      <c r="S35" s="24"/>
    </row>
    <row r="36" spans="1:19" ht="18" customHeight="1" thickBot="1">
      <c r="A36" s="97"/>
      <c r="B36" s="17" t="s">
        <v>0</v>
      </c>
      <c r="C36" s="31" t="s">
        <v>18</v>
      </c>
      <c r="D36" s="30" t="s">
        <v>18</v>
      </c>
      <c r="E36" s="30" t="s">
        <v>18</v>
      </c>
      <c r="F36" s="31" t="s">
        <v>18</v>
      </c>
      <c r="G36" s="67" t="s">
        <v>18</v>
      </c>
      <c r="H36" s="67" t="s">
        <v>18</v>
      </c>
      <c r="I36" s="67" t="s">
        <v>18</v>
      </c>
      <c r="J36" s="67" t="s">
        <v>18</v>
      </c>
      <c r="K36" s="67" t="s">
        <v>18</v>
      </c>
      <c r="L36" s="67" t="s">
        <v>18</v>
      </c>
      <c r="M36" s="68" t="s">
        <v>18</v>
      </c>
      <c r="N36" s="67" t="s">
        <v>18</v>
      </c>
      <c r="O36" s="67" t="s">
        <v>18</v>
      </c>
      <c r="P36" s="68" t="s">
        <v>18</v>
      </c>
      <c r="Q36" s="24"/>
      <c r="R36" s="24"/>
      <c r="S36" s="24"/>
    </row>
    <row r="37" spans="1:19" ht="18" customHeight="1" thickTop="1">
      <c r="A37" s="98" t="s">
        <v>16</v>
      </c>
      <c r="B37" s="98"/>
      <c r="C37" s="22">
        <f aca="true" t="shared" si="14" ref="C37:M37">C12+C16+C21+C25+C29+C34</f>
        <v>48544.252928</v>
      </c>
      <c r="D37" s="22">
        <f t="shared" si="14"/>
        <v>51540.0755408</v>
      </c>
      <c r="E37" s="22">
        <f t="shared" si="14"/>
        <v>24501.958538000003</v>
      </c>
      <c r="F37" s="22">
        <f t="shared" si="14"/>
        <v>29074.784576000002</v>
      </c>
      <c r="G37" s="92">
        <f t="shared" si="14"/>
        <v>28492.112563200004</v>
      </c>
      <c r="H37" s="92">
        <f t="shared" si="14"/>
        <v>46139.689034200004</v>
      </c>
      <c r="I37" s="92">
        <f t="shared" si="14"/>
        <v>25825.364699800004</v>
      </c>
      <c r="J37" s="92">
        <f t="shared" si="14"/>
        <v>26839.757041</v>
      </c>
      <c r="K37" s="92">
        <f t="shared" si="14"/>
        <v>26560.6693688</v>
      </c>
      <c r="L37" s="92">
        <f t="shared" si="14"/>
        <v>18932.966853399997</v>
      </c>
      <c r="M37" s="92">
        <f t="shared" si="14"/>
        <v>47055.045852</v>
      </c>
      <c r="N37" s="92">
        <f>N12+N16+N21+N25+N29+N34</f>
        <v>31243.6851026</v>
      </c>
      <c r="O37" s="92">
        <f>O12+O16+O21+O25+O29+O34</f>
        <v>48356.2330498</v>
      </c>
      <c r="P37" s="92">
        <f>P12+P16+P21+P25+P29+P34</f>
        <v>29515.307808</v>
      </c>
      <c r="Q37" s="24"/>
      <c r="R37" s="24"/>
      <c r="S37" s="24"/>
    </row>
    <row r="38" spans="1:16" ht="12.75">
      <c r="A38" s="1"/>
      <c r="B38" s="1"/>
      <c r="C38" s="56"/>
      <c r="D38" s="56"/>
      <c r="E38" s="56"/>
      <c r="F38" s="56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1"/>
      <c r="B39" s="1"/>
      <c r="C39" s="57">
        <f aca="true" t="shared" si="15" ref="C39:M39">C37/C9/12</f>
        <v>5.440229169804554</v>
      </c>
      <c r="D39" s="57">
        <f t="shared" si="15"/>
        <v>5.060092242067232</v>
      </c>
      <c r="E39" s="57">
        <f t="shared" si="15"/>
        <v>5.474074740393209</v>
      </c>
      <c r="F39" s="57">
        <f t="shared" si="15"/>
        <v>5.892263411154346</v>
      </c>
      <c r="G39" s="94">
        <f t="shared" si="15"/>
        <v>5.4060626448087445</v>
      </c>
      <c r="H39" s="94">
        <f t="shared" si="15"/>
        <v>5.471714936933732</v>
      </c>
      <c r="I39" s="94">
        <f t="shared" si="15"/>
        <v>5.719143568916645</v>
      </c>
      <c r="J39" s="94">
        <f t="shared" si="15"/>
        <v>5.219711598794244</v>
      </c>
      <c r="K39" s="94">
        <f t="shared" si="15"/>
        <v>5.495007731049321</v>
      </c>
      <c r="L39" s="94">
        <f t="shared" si="15"/>
        <v>5.677392003538443</v>
      </c>
      <c r="M39" s="94">
        <f t="shared" si="15"/>
        <v>5.308317071883038</v>
      </c>
      <c r="N39" s="94">
        <f>N37/N9/12</f>
        <v>5.810400413337796</v>
      </c>
      <c r="O39" s="94">
        <f>O37/O9/12</f>
        <v>5.363617845711878</v>
      </c>
      <c r="P39" s="94">
        <f>P37/P9/12</f>
        <v>5.725346797020484</v>
      </c>
    </row>
  </sheetData>
  <sheetProtection/>
  <mergeCells count="11">
    <mergeCell ref="A5:B5"/>
    <mergeCell ref="A6:B6"/>
    <mergeCell ref="A7:A8"/>
    <mergeCell ref="B7:B8"/>
    <mergeCell ref="A11:A14"/>
    <mergeCell ref="A19:A23"/>
    <mergeCell ref="A32:A36"/>
    <mergeCell ref="A37:B37"/>
    <mergeCell ref="A28:A31"/>
    <mergeCell ref="A15:A18"/>
    <mergeCell ref="A24:A2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2015-05-18T08:07:23Z</cp:lastPrinted>
  <dcterms:created xsi:type="dcterms:W3CDTF">2007-12-13T08:11:03Z</dcterms:created>
  <dcterms:modified xsi:type="dcterms:W3CDTF">2017-06-07T12:38:13Z</dcterms:modified>
  <cp:category/>
  <cp:version/>
  <cp:contentType/>
  <cp:contentStatus/>
</cp:coreProperties>
</file>